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5" yWindow="90" windowWidth="19095" windowHeight="94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1" i="1"/>
  <c r="B20"/>
  <c r="B6"/>
  <c r="O24"/>
  <c r="P24" s="1"/>
  <c r="N3"/>
  <c r="O3" s="1"/>
  <c r="E15"/>
  <c r="E12"/>
  <c r="E29"/>
  <c r="E26"/>
  <c r="D29"/>
  <c r="D26"/>
  <c r="D15"/>
  <c r="F15" s="1"/>
  <c r="H15" s="1"/>
  <c r="D12"/>
  <c r="B27" l="1"/>
  <c r="B29"/>
  <c r="B15"/>
  <c r="B13"/>
  <c r="G26"/>
  <c r="H26" s="1"/>
  <c r="F29"/>
  <c r="I15"/>
  <c r="J15" s="1"/>
  <c r="G12"/>
  <c r="H12" s="1"/>
  <c r="K15" l="1"/>
  <c r="L15" s="1"/>
  <c r="H29"/>
  <c r="I29" s="1"/>
  <c r="I26"/>
  <c r="I12"/>
  <c r="J12" s="1"/>
  <c r="K12" s="1"/>
  <c r="L12" s="1"/>
  <c r="J29" l="1"/>
  <c r="K29" s="1"/>
  <c r="L29" s="1"/>
  <c r="J26"/>
  <c r="K26" s="1"/>
  <c r="L26" s="1"/>
</calcChain>
</file>

<file path=xl/sharedStrings.xml><?xml version="1.0" encoding="utf-8"?>
<sst xmlns="http://schemas.openxmlformats.org/spreadsheetml/2006/main" count="64" uniqueCount="41">
  <si>
    <t>a</t>
  </si>
  <si>
    <t>b</t>
  </si>
  <si>
    <t>c</t>
  </si>
  <si>
    <t>d</t>
  </si>
  <si>
    <t xml:space="preserve">Basic Duty (10%) </t>
  </si>
  <si>
    <t xml:space="preserve"> If (c) is higher than (b) , CVD 10.30%</t>
  </si>
  <si>
    <t>e</t>
  </si>
  <si>
    <t>IF (b) is higher than (c) CVD 5.15% of (a+b)</t>
  </si>
  <si>
    <t>Example 1</t>
  </si>
  <si>
    <t>Central Excise Education Cess 3% of (d) or (e)</t>
  </si>
  <si>
    <t>Custom Education Cess 3% of ( b or c + d or e + f)</t>
  </si>
  <si>
    <t>Special Addl Duty 4% of( a+b or c+ d or e+f+g)</t>
  </si>
  <si>
    <t>f</t>
  </si>
  <si>
    <t>g</t>
  </si>
  <si>
    <t>h</t>
  </si>
  <si>
    <t>i</t>
  </si>
  <si>
    <t>Duty %</t>
  </si>
  <si>
    <t>Example 2</t>
  </si>
  <si>
    <t>Duty Per sq mtr Rs 25 or about 0.50 USD</t>
  </si>
  <si>
    <t>c) There are a number of components of duty - Basic Duty, CVD, Central Excise Education Cess, Custom Education Cess and Special addl duty. They all add to bring the final duty</t>
  </si>
  <si>
    <t>Notes</t>
  </si>
  <si>
    <t>j</t>
  </si>
  <si>
    <t>Fabric Prices per sq mtr</t>
  </si>
  <si>
    <t>Price of Denim (USD/sq.mtr)</t>
  </si>
  <si>
    <t>Total Duty in USD/ sqr mtr</t>
  </si>
  <si>
    <t>Import Duty Calculator For Denim - HS Code 520942</t>
  </si>
  <si>
    <t>Import Duty Calculator For Denim - HS Code 521142</t>
  </si>
  <si>
    <t>e) This calculator is for the denim fabric coming under HS Code - 520942  ie blue denim</t>
  </si>
  <si>
    <t>This calculator is for denim fabric coming under the HS Code - 521142 - which is normally used for denim with colors other than Indigo . Some shippers also use it when the non-cotton content is high in fabric</t>
  </si>
  <si>
    <t>Duty Per sq mtr Rs 18 or about 0.50 USD</t>
  </si>
  <si>
    <t>a)Lets say the there are two fabrics with prices of $3 per mtr and $ 6 per sqr mtr.</t>
  </si>
  <si>
    <t>PLEASE DO NOT MAKE CHANGES IN ANY BOXES EXCEPT ORANGE BOXES</t>
  </si>
  <si>
    <t>1 usd =Rs</t>
  </si>
  <si>
    <t>Please fill values only in orange boxes.</t>
  </si>
  <si>
    <t>Don't Change other boxes</t>
  </si>
  <si>
    <t>Ref Price=$</t>
  </si>
  <si>
    <t>Ref Price=</t>
  </si>
  <si>
    <t>Enter current dollar rate in this orange box</t>
  </si>
  <si>
    <t>(please do not change this value)</t>
  </si>
  <si>
    <t>Note:</t>
  </si>
  <si>
    <t xml:space="preserve">b) The price of 1 USD = Rs 55 which we have entered in the box on right side. You can change it..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</si>
</sst>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3" borderId="4" xfId="0" applyFont="1" applyFill="1" applyBorder="1"/>
    <xf numFmtId="0" fontId="1" fillId="3" borderId="5" xfId="0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2" fillId="0" borderId="0" xfId="0" applyFont="1"/>
    <xf numFmtId="0" fontId="1" fillId="0" borderId="0" xfId="0" applyFont="1"/>
    <xf numFmtId="2" fontId="1" fillId="4" borderId="5" xfId="0" applyNumberFormat="1" applyFont="1" applyFill="1" applyBorder="1"/>
    <xf numFmtId="2" fontId="1" fillId="0" borderId="5" xfId="0" applyNumberFormat="1" applyFont="1" applyBorder="1"/>
    <xf numFmtId="2" fontId="1" fillId="5" borderId="5" xfId="0" applyNumberFormat="1" applyFont="1" applyFill="1" applyBorder="1"/>
    <xf numFmtId="2" fontId="1" fillId="0" borderId="4" xfId="0" applyNumberFormat="1" applyFont="1" applyBorder="1" applyAlignment="1">
      <alignment wrapText="1"/>
    </xf>
    <xf numFmtId="2" fontId="1" fillId="0" borderId="4" xfId="0" applyNumberFormat="1" applyFont="1" applyBorder="1"/>
    <xf numFmtId="2" fontId="1" fillId="4" borderId="4" xfId="0" applyNumberFormat="1" applyFont="1" applyFill="1" applyBorder="1" applyAlignment="1">
      <alignment wrapText="1"/>
    </xf>
    <xf numFmtId="2" fontId="1" fillId="5" borderId="4" xfId="0" applyNumberFormat="1" applyFont="1" applyFill="1" applyBorder="1" applyAlignment="1">
      <alignment wrapText="1"/>
    </xf>
    <xf numFmtId="0" fontId="0" fillId="0" borderId="9" xfId="0" applyBorder="1"/>
    <xf numFmtId="0" fontId="0" fillId="0" borderId="11" xfId="0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0" fillId="7" borderId="4" xfId="0" applyFill="1" applyBorder="1" applyAlignment="1">
      <alignment wrapText="1"/>
    </xf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6" borderId="4" xfId="0" applyFill="1" applyBorder="1"/>
    <xf numFmtId="0" fontId="0" fillId="0" borderId="0" xfId="0" applyBorder="1"/>
    <xf numFmtId="0" fontId="0" fillId="0" borderId="13" xfId="0" applyBorder="1"/>
    <xf numFmtId="0" fontId="1" fillId="6" borderId="12" xfId="0" applyFont="1" applyFill="1" applyBorder="1"/>
    <xf numFmtId="2" fontId="1" fillId="6" borderId="0" xfId="0" applyNumberFormat="1" applyFont="1" applyFill="1" applyBorder="1"/>
    <xf numFmtId="2" fontId="4" fillId="0" borderId="0" xfId="0" applyNumberFormat="1" applyFont="1" applyBorder="1"/>
    <xf numFmtId="0" fontId="0" fillId="0" borderId="12" xfId="0" applyBorder="1"/>
    <xf numFmtId="0" fontId="6" fillId="0" borderId="12" xfId="0" applyFont="1" applyBorder="1"/>
    <xf numFmtId="0" fontId="5" fillId="3" borderId="1" xfId="0" applyFont="1" applyFill="1" applyBorder="1"/>
    <xf numFmtId="0" fontId="5" fillId="4" borderId="2" xfId="0" applyFont="1" applyFill="1" applyBorder="1"/>
    <xf numFmtId="0" fontId="1" fillId="6" borderId="9" xfId="0" applyFont="1" applyFill="1" applyBorder="1"/>
    <xf numFmtId="2" fontId="1" fillId="6" borderId="10" xfId="0" applyNumberFormat="1" applyFont="1" applyFill="1" applyBorder="1"/>
    <xf numFmtId="2" fontId="4" fillId="0" borderId="10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R30"/>
  <sheetViews>
    <sheetView tabSelected="1" topLeftCell="A13" workbookViewId="0">
      <selection activeCell="F25" sqref="F25"/>
    </sheetView>
  </sheetViews>
  <sheetFormatPr defaultRowHeight="15"/>
  <cols>
    <col min="1" max="1" width="17.28515625" customWidth="1"/>
    <col min="2" max="2" width="16.140625" customWidth="1"/>
    <col min="3" max="3" width="10.28515625" customWidth="1"/>
    <col min="4" max="4" width="15.85546875" customWidth="1"/>
    <col min="5" max="5" width="21.140625" customWidth="1"/>
    <col min="6" max="6" width="17" customWidth="1"/>
    <col min="7" max="7" width="19.7109375" customWidth="1"/>
    <col min="8" max="8" width="16.28515625" customWidth="1"/>
    <col min="9" max="9" width="21" customWidth="1"/>
    <col min="10" max="10" width="10.7109375" customWidth="1"/>
    <col min="11" max="11" width="11.140625" customWidth="1"/>
    <col min="13" max="13" width="11.7109375" bestFit="1" customWidth="1"/>
    <col min="14" max="14" width="16.28515625" customWidth="1"/>
    <col min="15" max="15" width="11.28515625" customWidth="1"/>
  </cols>
  <sheetData>
    <row r="1" spans="2:18" ht="32.25" thickBot="1">
      <c r="B1" s="10" t="s">
        <v>25</v>
      </c>
    </row>
    <row r="2" spans="2:18" ht="18.75">
      <c r="B2" s="11" t="s">
        <v>20</v>
      </c>
      <c r="M2" s="39" t="s">
        <v>32</v>
      </c>
      <c r="N2" s="40">
        <v>55</v>
      </c>
      <c r="O2" s="3" t="s">
        <v>37</v>
      </c>
      <c r="P2" s="3"/>
      <c r="Q2" s="3"/>
      <c r="R2" s="4"/>
    </row>
    <row r="3" spans="2:18">
      <c r="B3" t="s">
        <v>30</v>
      </c>
      <c r="M3" s="34" t="s">
        <v>35</v>
      </c>
      <c r="N3" s="35">
        <f>25/N2*10</f>
        <v>4.545454545454545</v>
      </c>
      <c r="O3" s="36">
        <f>ROUND(N3,2)</f>
        <v>4.55</v>
      </c>
      <c r="P3" s="32"/>
      <c r="Q3" s="32"/>
      <c r="R3" s="33"/>
    </row>
    <row r="4" spans="2:18" ht="15.75" thickBot="1">
      <c r="B4" t="s">
        <v>40</v>
      </c>
      <c r="M4" s="37"/>
      <c r="N4" s="32"/>
      <c r="O4" s="32"/>
      <c r="P4" s="32"/>
      <c r="Q4" s="32"/>
      <c r="R4" s="33"/>
    </row>
    <row r="5" spans="2:18">
      <c r="B5" t="s">
        <v>19</v>
      </c>
      <c r="M5" s="38" t="s">
        <v>39</v>
      </c>
      <c r="N5" s="21" t="s">
        <v>33</v>
      </c>
      <c r="O5" s="22"/>
      <c r="P5" s="22"/>
      <c r="Q5" s="23"/>
      <c r="R5" s="33"/>
    </row>
    <row r="6" spans="2:18" ht="15.75" thickBot="1">
      <c r="B6" s="11" t="str">
        <f>"d) Just change the price of Example 1 to any price less than $"&amp;O3&amp;"  per sq mtr and that of Example 2 to more than $"&amp;O3&amp;" per sq mtr to see the exact amount of duty . Change the price in ORANGE BOX"</f>
        <v>d) Just change the price of Example 1 to any price less than $4.55  per sq mtr and that of Example 2 to more than $4.55 per sq mtr to see the exact amount of duty . Change the price in ORANGE BOX</v>
      </c>
      <c r="M6" s="19"/>
      <c r="N6" s="24" t="s">
        <v>34</v>
      </c>
      <c r="O6" s="25"/>
      <c r="P6" s="25"/>
      <c r="Q6" s="26"/>
      <c r="R6" s="20"/>
    </row>
    <row r="7" spans="2:18">
      <c r="B7" s="11" t="s">
        <v>31</v>
      </c>
    </row>
    <row r="8" spans="2:18">
      <c r="B8" t="s">
        <v>27</v>
      </c>
    </row>
    <row r="9" spans="2:18" ht="15.75" thickBot="1"/>
    <row r="10" spans="2:18">
      <c r="B10" s="28"/>
      <c r="C10" s="29" t="s">
        <v>0</v>
      </c>
      <c r="D10" s="29" t="s">
        <v>1</v>
      </c>
      <c r="E10" s="29" t="s">
        <v>2</v>
      </c>
      <c r="F10" s="29" t="s">
        <v>3</v>
      </c>
      <c r="G10" s="29" t="s">
        <v>6</v>
      </c>
      <c r="H10" s="29" t="s">
        <v>12</v>
      </c>
      <c r="I10" s="29" t="s">
        <v>13</v>
      </c>
      <c r="J10" s="29" t="s">
        <v>14</v>
      </c>
      <c r="K10" s="29" t="s">
        <v>15</v>
      </c>
      <c r="L10" s="30" t="s">
        <v>21</v>
      </c>
    </row>
    <row r="11" spans="2:18" s="1" customFormat="1" ht="75.75" thickBot="1">
      <c r="B11" s="7" t="s">
        <v>22</v>
      </c>
      <c r="C11" s="8" t="s">
        <v>23</v>
      </c>
      <c r="D11" s="8" t="s">
        <v>4</v>
      </c>
      <c r="E11" s="8" t="s">
        <v>18</v>
      </c>
      <c r="F11" s="8" t="s">
        <v>7</v>
      </c>
      <c r="G11" s="8" t="s">
        <v>5</v>
      </c>
      <c r="H11" s="8" t="s">
        <v>9</v>
      </c>
      <c r="I11" s="8" t="s">
        <v>10</v>
      </c>
      <c r="J11" s="8" t="s">
        <v>11</v>
      </c>
      <c r="K11" s="8" t="s">
        <v>24</v>
      </c>
      <c r="L11" s="9" t="s">
        <v>16</v>
      </c>
    </row>
    <row r="12" spans="2:18">
      <c r="B12" s="6" t="s">
        <v>8</v>
      </c>
      <c r="C12" s="12">
        <v>4</v>
      </c>
      <c r="D12" s="13">
        <f>C12*0.1</f>
        <v>0.4</v>
      </c>
      <c r="E12" s="13">
        <f>25/N2</f>
        <v>0.45454545454545453</v>
      </c>
      <c r="F12" s="13"/>
      <c r="G12" s="13">
        <f>(C12+E12)*0.103</f>
        <v>0.45881818181818174</v>
      </c>
      <c r="H12" s="13">
        <f>G12*0.03</f>
        <v>1.3764545454545451E-2</v>
      </c>
      <c r="I12" s="13">
        <f>(E12+G12+H12)*0.03</f>
        <v>2.781384545454545E-2</v>
      </c>
      <c r="J12" s="13">
        <f>(C12+E12+G12+H12+I12)*0.04</f>
        <v>0.1981976810909091</v>
      </c>
      <c r="K12" s="13">
        <f>E12+G12+H12+I12+J12</f>
        <v>1.1531397083636363</v>
      </c>
      <c r="L12" s="14">
        <f>K12/C12*100</f>
        <v>28.828492709090909</v>
      </c>
    </row>
    <row r="13" spans="2:18" s="1" customFormat="1" ht="99" customHeight="1">
      <c r="B13" s="27" t="str">
        <f>"Enter price in orange box when the same is less than $"&amp;O3&amp;" per sq mtr"</f>
        <v>Enter price in orange box when the same is less than $4.55 per sq mtr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2:18">
      <c r="B14" s="5" t="s">
        <v>17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</row>
    <row r="15" spans="2:18" s="1" customFormat="1" ht="75">
      <c r="B15" s="27" t="str">
        <f>"Enter price in orange box when the same is more than $"&amp;O3&amp;" per sq mtr"</f>
        <v>Enter price in orange box when the same is more than $4.55 per sq mtr</v>
      </c>
      <c r="C15" s="17">
        <v>6</v>
      </c>
      <c r="D15" s="16">
        <f>C15*0.1</f>
        <v>0.60000000000000009</v>
      </c>
      <c r="E15" s="13">
        <f>25/N2</f>
        <v>0.45454545454545453</v>
      </c>
      <c r="F15" s="15">
        <f>(C15+D15)*0.0515</f>
        <v>0.33989999999999998</v>
      </c>
      <c r="G15" s="15"/>
      <c r="H15" s="15">
        <f>F15*0.03</f>
        <v>1.0196999999999999E-2</v>
      </c>
      <c r="I15" s="15">
        <f>(F15+D15+H15)*0.03</f>
        <v>2.8502910000000003E-2</v>
      </c>
      <c r="J15" s="15">
        <f>(C15+D15+F15+H15+I15)*0.04</f>
        <v>0.27914399639999998</v>
      </c>
      <c r="K15" s="16">
        <f>(D15+F15+H15+I15+J15)</f>
        <v>1.2577439064</v>
      </c>
      <c r="L15" s="18">
        <f>K15/C15*100</f>
        <v>20.962398439999998</v>
      </c>
    </row>
    <row r="16" spans="2:18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</row>
    <row r="18" spans="2:17" ht="31.5">
      <c r="B18" s="10" t="s">
        <v>26</v>
      </c>
    </row>
    <row r="19" spans="2:17">
      <c r="B19" t="s">
        <v>28</v>
      </c>
    </row>
    <row r="20" spans="2:17">
      <c r="B20" t="str">
        <f>"a)At the current exchange rate , the duty is same for fabrics with prices from 0 to $"&amp;P24&amp;"  per sq mtr."</f>
        <v>a)At the current exchange rate , the duty is same for fabrics with prices from 0 to $3.27  per sq mtr.</v>
      </c>
    </row>
    <row r="21" spans="2:17">
      <c r="B21" s="11" t="str">
        <f>"b) Just change the price of Example 1 to any price less than $"&amp;P24&amp;"per sq mtr and that of Example 2 to more than $"&amp;P24&amp;" per sq mtr to see the exact amount of duty . Change the price in ORANGE BOX"</f>
        <v>b) Just change the price of Example 1 to any price less than $3.27per sq mtr and that of Example 2 to more than $3.27 per sq mtr to see the exact amount of duty . Change the price in ORANGE BOX</v>
      </c>
    </row>
    <row r="22" spans="2:17" ht="15.75" thickBot="1"/>
    <row r="23" spans="2:17" ht="15.75" thickBot="1">
      <c r="B23" s="11" t="s">
        <v>31</v>
      </c>
      <c r="N23" s="2"/>
      <c r="O23" s="3" t="s">
        <v>38</v>
      </c>
      <c r="P23" s="3"/>
      <c r="Q23" s="4"/>
    </row>
    <row r="24" spans="2:17" ht="15.75" thickBot="1">
      <c r="B24" s="28"/>
      <c r="C24" s="29" t="s">
        <v>0</v>
      </c>
      <c r="D24" s="29" t="s">
        <v>1</v>
      </c>
      <c r="E24" s="29" t="s">
        <v>2</v>
      </c>
      <c r="F24" s="29" t="s">
        <v>3</v>
      </c>
      <c r="G24" s="29" t="s">
        <v>6</v>
      </c>
      <c r="H24" s="29" t="s">
        <v>12</v>
      </c>
      <c r="I24" s="29" t="s">
        <v>13</v>
      </c>
      <c r="J24" s="29" t="s">
        <v>14</v>
      </c>
      <c r="K24" s="29" t="s">
        <v>15</v>
      </c>
      <c r="L24" s="30" t="s">
        <v>21</v>
      </c>
      <c r="N24" s="41" t="s">
        <v>36</v>
      </c>
      <c r="O24" s="42">
        <f>18/N2*10</f>
        <v>3.2727272727272725</v>
      </c>
      <c r="P24" s="43">
        <f>ROUND(O24,2)</f>
        <v>3.27</v>
      </c>
      <c r="Q24" s="20"/>
    </row>
    <row r="25" spans="2:17" ht="75.75" thickBot="1">
      <c r="B25" s="7" t="s">
        <v>22</v>
      </c>
      <c r="C25" s="8" t="s">
        <v>23</v>
      </c>
      <c r="D25" s="8" t="s">
        <v>4</v>
      </c>
      <c r="E25" s="8" t="s">
        <v>29</v>
      </c>
      <c r="F25" s="8" t="s">
        <v>7</v>
      </c>
      <c r="G25" s="8" t="s">
        <v>5</v>
      </c>
      <c r="H25" s="8" t="s">
        <v>9</v>
      </c>
      <c r="I25" s="8" t="s">
        <v>10</v>
      </c>
      <c r="J25" s="8" t="s">
        <v>11</v>
      </c>
      <c r="K25" s="8" t="s">
        <v>24</v>
      </c>
      <c r="L25" s="9" t="s">
        <v>16</v>
      </c>
    </row>
    <row r="26" spans="2:17">
      <c r="B26" s="6" t="s">
        <v>8</v>
      </c>
      <c r="C26" s="12">
        <v>3</v>
      </c>
      <c r="D26" s="13">
        <f>C26*0.1</f>
        <v>0.30000000000000004</v>
      </c>
      <c r="E26" s="13">
        <f>18/50</f>
        <v>0.36</v>
      </c>
      <c r="F26" s="13"/>
      <c r="G26" s="13">
        <f>(C26+E26)*0.103</f>
        <v>0.34607999999999994</v>
      </c>
      <c r="H26" s="13">
        <f>G26*0.03</f>
        <v>1.0382399999999998E-2</v>
      </c>
      <c r="I26" s="13">
        <f>(E26+G26+H26)*0.03</f>
        <v>2.1493871999999997E-2</v>
      </c>
      <c r="J26" s="13">
        <f>(C26+E26+G26+H26+I26)*0.04</f>
        <v>0.14951825088000001</v>
      </c>
      <c r="K26" s="13">
        <f>E26+G26+H26+I26+J26</f>
        <v>0.88747452287999995</v>
      </c>
      <c r="L26" s="14">
        <f>K26/C26*100</f>
        <v>29.582484096000002</v>
      </c>
    </row>
    <row r="27" spans="2:17" ht="69" customHeight="1">
      <c r="B27" s="27" t="str">
        <f>+"enter in orange box when price of fabric is less than $"&amp;P24&amp;" per sq mtr"</f>
        <v>enter in orange box when price of fabric is less than $3.27 per sq mtr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2:17">
      <c r="B28" s="5" t="s">
        <v>17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</row>
    <row r="29" spans="2:17" ht="75">
      <c r="B29" s="27" t="str">
        <f>+"enter in orange box when price of fabric is more than $"&amp;P24&amp;" per sq mtr"</f>
        <v>enter in orange box when price of fabric is more than $3.27 per sq mtr</v>
      </c>
      <c r="C29" s="17">
        <v>6</v>
      </c>
      <c r="D29" s="16">
        <f>C29*0.1</f>
        <v>0.60000000000000009</v>
      </c>
      <c r="E29" s="13">
        <f>18/50</f>
        <v>0.36</v>
      </c>
      <c r="F29" s="15">
        <f>(C29+D29)*0.0515</f>
        <v>0.33989999999999998</v>
      </c>
      <c r="G29" s="15"/>
      <c r="H29" s="15">
        <f>F29*0.03</f>
        <v>1.0196999999999999E-2</v>
      </c>
      <c r="I29" s="15">
        <f>(F29+D29+H29)*0.03</f>
        <v>2.8502910000000003E-2</v>
      </c>
      <c r="J29" s="15">
        <f>(C29+D29+F29+H29+I29)*0.04</f>
        <v>0.27914399639999998</v>
      </c>
      <c r="K29" s="16">
        <f>(D29+F29+H29+I29+J29)</f>
        <v>1.2577439064</v>
      </c>
      <c r="L29" s="18">
        <f>K29/C29*100</f>
        <v>20.962398439999998</v>
      </c>
    </row>
    <row r="30" spans="2:17"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2012-01-24T06:57:45Z</dcterms:created>
  <dcterms:modified xsi:type="dcterms:W3CDTF">2012-06-20T14:27:04Z</dcterms:modified>
</cp:coreProperties>
</file>